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540" activeTab="1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Sheet1!$G$2</definedName>
    <definedName name="QB_COLUMN_76210" localSheetId="1" hidden="1">Sheet1!$I$2</definedName>
    <definedName name="QB_DATA_0" localSheetId="1" hidden="1">Sheet1!$5:$5,Sheet1!$7:$7,Sheet1!$8:$8,Sheet1!$10:$10,Sheet1!$11:$11,Sheet1!$12:$12,Sheet1!$15:$15,Sheet1!$17:$17,Sheet1!$18:$18,Sheet1!$21:$21,Sheet1!$22:$22,Sheet1!$23:$23,Sheet1!$28:$28,Sheet1!$29:$29,Sheet1!$32:$32,Sheet1!$35:$35</definedName>
    <definedName name="QB_DATA_1" localSheetId="1" hidden="1">Sheet1!$36:$36,Sheet1!$38:$38,Sheet1!$39:$39,Sheet1!$41:$41,Sheet1!$42:$42,Sheet1!$43:$43,Sheet1!$44:$44,Sheet1!$45:$45,Sheet1!$46:$46,Sheet1!$49:$49,Sheet1!$50:$50,Sheet1!$51:$51,Sheet1!$53:$53,Sheet1!$55:$55,Sheet1!$56:$56,Sheet1!$59:$59</definedName>
    <definedName name="QB_DATA_2" localSheetId="1" hidden="1">Sheet1!$60:$60,Sheet1!$61:$61,Sheet1!$64:$64,Sheet1!$65:$65,Sheet1!$66:$66,Sheet1!$67:$67,Sheet1!$70:$70,Sheet1!$71:$71,Sheet1!$74:$74,Sheet1!$75:$75,Sheet1!$76:$76,Sheet1!$77:$77</definedName>
    <definedName name="QB_FORMULA_0" localSheetId="1" hidden="1">Sheet1!$G$13,Sheet1!$I$13,Sheet1!$G$14,Sheet1!$I$14,Sheet1!$G$19,Sheet1!$I$19,Sheet1!$G$24,Sheet1!$I$24,Sheet1!$G$25,Sheet1!$I$25,Sheet1!$G$30,Sheet1!$I$30,Sheet1!$G$33,Sheet1!$I$33,Sheet1!$G$40,Sheet1!$I$40</definedName>
    <definedName name="QB_FORMULA_1" localSheetId="1" hidden="1">Sheet1!$G$47,Sheet1!$I$47,Sheet1!$G$52,Sheet1!$I$52,Sheet1!$G$57,Sheet1!$I$57,Sheet1!$G$62,Sheet1!$I$62,Sheet1!$G$68,Sheet1!$I$68,Sheet1!$G$72,Sheet1!$I$72,Sheet1!$G$78,Sheet1!$I$78,Sheet1!$G$79,Sheet1!$I$79</definedName>
    <definedName name="QB_FORMULA_2" localSheetId="1" hidden="1">Sheet1!$G$80,Sheet1!$I$80,Sheet1!$G$81,Sheet1!$I$81</definedName>
    <definedName name="QB_ROW_11030" localSheetId="1" hidden="1">Sheet1!$D$6</definedName>
    <definedName name="QB_ROW_11330" localSheetId="1" hidden="1">Sheet1!$D$14</definedName>
    <definedName name="QB_ROW_127240" localSheetId="1" hidden="1">Sheet1!$E$65</definedName>
    <definedName name="QB_ROW_128240" localSheetId="1" hidden="1">Sheet1!$E$46</definedName>
    <definedName name="QB_ROW_131230" localSheetId="1" hidden="1">Sheet1!$D$53</definedName>
    <definedName name="QB_ROW_132240" localSheetId="1" hidden="1">Sheet1!$E$60</definedName>
    <definedName name="QB_ROW_133040" localSheetId="1" hidden="1">Sheet1!$E$37</definedName>
    <definedName name="QB_ROW_133250" localSheetId="1" hidden="1">Sheet1!$F$39</definedName>
    <definedName name="QB_ROW_133340" localSheetId="1" hidden="1">Sheet1!$E$40</definedName>
    <definedName name="QB_ROW_134240" localSheetId="1" hidden="1">Sheet1!$E$42</definedName>
    <definedName name="QB_ROW_137240" localSheetId="1" hidden="1">Sheet1!$E$75</definedName>
    <definedName name="QB_ROW_138240" localSheetId="1" hidden="1">Sheet1!$E$76</definedName>
    <definedName name="QB_ROW_139240" localSheetId="1" hidden="1">Sheet1!$E$77</definedName>
    <definedName name="QB_ROW_140240" localSheetId="1" hidden="1">Sheet1!$E$43</definedName>
    <definedName name="QB_ROW_144230" localSheetId="1" hidden="1">Sheet1!$D$15</definedName>
    <definedName name="QB_ROW_147240" localSheetId="1" hidden="1">Sheet1!$E$64</definedName>
    <definedName name="QB_ROW_149240" localSheetId="1" hidden="1">Sheet1!$E$21</definedName>
    <definedName name="QB_ROW_150240" localSheetId="1" hidden="1">Sheet1!$E$22</definedName>
    <definedName name="QB_ROW_152240" localSheetId="1" hidden="1">Sheet1!$E$28</definedName>
    <definedName name="QB_ROW_153240" localSheetId="1" hidden="1">Sheet1!$E$41</definedName>
    <definedName name="QB_ROW_154240" localSheetId="1" hidden="1">Sheet1!$E$55</definedName>
    <definedName name="QB_ROW_155240" localSheetId="1" hidden="1">Sheet1!$E$50</definedName>
    <definedName name="QB_ROW_156040" localSheetId="1" hidden="1">Sheet1!$E$9</definedName>
    <definedName name="QB_ROW_156250" localSheetId="1" hidden="1">Sheet1!$F$12</definedName>
    <definedName name="QB_ROW_156340" localSheetId="1" hidden="1">Sheet1!$E$13</definedName>
    <definedName name="QB_ROW_159250" localSheetId="1" hidden="1">Sheet1!$F$11</definedName>
    <definedName name="QB_ROW_160350" localSheetId="1" hidden="1">Sheet1!$F$10</definedName>
    <definedName name="QB_ROW_161240" localSheetId="1" hidden="1">Sheet1!$E$36</definedName>
    <definedName name="QB_ROW_162230" localSheetId="1" hidden="1">Sheet1!$D$5</definedName>
    <definedName name="QB_ROW_164240" localSheetId="1" hidden="1">Sheet1!$E$44</definedName>
    <definedName name="QB_ROW_169250" localSheetId="1" hidden="1">Sheet1!$F$38</definedName>
    <definedName name="QB_ROW_18301" localSheetId="1" hidden="1">Sheet1!$A$81</definedName>
    <definedName name="QB_ROW_19011" localSheetId="1" hidden="1">Sheet1!$B$3</definedName>
    <definedName name="QB_ROW_19030" localSheetId="1" hidden="1">Sheet1!$D$16</definedName>
    <definedName name="QB_ROW_19311" localSheetId="1" hidden="1">Sheet1!$B$80</definedName>
    <definedName name="QB_ROW_19330" localSheetId="1" hidden="1">Sheet1!$D$19</definedName>
    <definedName name="QB_ROW_20021" localSheetId="1" hidden="1">Sheet1!$C$4</definedName>
    <definedName name="QB_ROW_20240" localSheetId="1" hidden="1">Sheet1!$E$18</definedName>
    <definedName name="QB_ROW_20321" localSheetId="1" hidden="1">Sheet1!$C$25</definedName>
    <definedName name="QB_ROW_21021" localSheetId="1" hidden="1">Sheet1!$C$26</definedName>
    <definedName name="QB_ROW_21030" localSheetId="1" hidden="1">Sheet1!$D$20</definedName>
    <definedName name="QB_ROW_21321" localSheetId="1" hidden="1">Sheet1!$C$79</definedName>
    <definedName name="QB_ROW_21330" localSheetId="1" hidden="1">Sheet1!$D$24</definedName>
    <definedName name="QB_ROW_22240" localSheetId="1" hidden="1">Sheet1!$E$23</definedName>
    <definedName name="QB_ROW_24030" localSheetId="1" hidden="1">Sheet1!$D$31</definedName>
    <definedName name="QB_ROW_24330" localSheetId="1" hidden="1">Sheet1!$D$33</definedName>
    <definedName name="QB_ROW_25240" localSheetId="1" hidden="1">Sheet1!$E$32</definedName>
    <definedName name="QB_ROW_26030" localSheetId="1" hidden="1">Sheet1!$D$34</definedName>
    <definedName name="QB_ROW_26330" localSheetId="1" hidden="1">Sheet1!$D$47</definedName>
    <definedName name="QB_ROW_27240" localSheetId="1" hidden="1">Sheet1!$E$35</definedName>
    <definedName name="QB_ROW_28240" localSheetId="1" hidden="1">Sheet1!$E$45</definedName>
    <definedName name="QB_ROW_36030" localSheetId="1" hidden="1">Sheet1!$D$69</definedName>
    <definedName name="QB_ROW_36330" localSheetId="1" hidden="1">Sheet1!$D$72</definedName>
    <definedName name="QB_ROW_38240" localSheetId="1" hidden="1">Sheet1!$E$70</definedName>
    <definedName name="QB_ROW_40240" localSheetId="1" hidden="1">Sheet1!$E$71</definedName>
    <definedName name="QB_ROW_42030" localSheetId="1" hidden="1">Sheet1!$D$73</definedName>
    <definedName name="QB_ROW_42330" localSheetId="1" hidden="1">Sheet1!$D$78</definedName>
    <definedName name="QB_ROW_43240" localSheetId="1" hidden="1">Sheet1!$E$74</definedName>
    <definedName name="QB_ROW_45030" localSheetId="1" hidden="1">Sheet1!$D$58</definedName>
    <definedName name="QB_ROW_45330" localSheetId="1" hidden="1">Sheet1!$D$62</definedName>
    <definedName name="QB_ROW_46240" localSheetId="1" hidden="1">Sheet1!$E$59</definedName>
    <definedName name="QB_ROW_47240" localSheetId="1" hidden="1">Sheet1!$E$61</definedName>
    <definedName name="QB_ROW_57240" localSheetId="1" hidden="1">Sheet1!$E$8</definedName>
    <definedName name="QB_ROW_58030" localSheetId="1" hidden="1">Sheet1!$D$27</definedName>
    <definedName name="QB_ROW_58330" localSheetId="1" hidden="1">Sheet1!$D$30</definedName>
    <definedName name="QB_ROW_59030" localSheetId="1" hidden="1">Sheet1!$D$54</definedName>
    <definedName name="QB_ROW_59330" localSheetId="1" hidden="1">Sheet1!$D$57</definedName>
    <definedName name="QB_ROW_60030" localSheetId="1" hidden="1">Sheet1!$D$48</definedName>
    <definedName name="QB_ROW_60330" localSheetId="1" hidden="1">Sheet1!$D$52</definedName>
    <definedName name="QB_ROW_61240" localSheetId="1" hidden="1">Sheet1!$E$56</definedName>
    <definedName name="QB_ROW_65030" localSheetId="1" hidden="1">Sheet1!$D$63</definedName>
    <definedName name="QB_ROW_65330" localSheetId="1" hidden="1">Sheet1!$D$68</definedName>
    <definedName name="QB_ROW_68240" localSheetId="1" hidden="1">Sheet1!$E$29</definedName>
    <definedName name="QB_ROW_73240" localSheetId="1" hidden="1">Sheet1!$E$7</definedName>
    <definedName name="QB_ROW_74240" localSheetId="1" hidden="1">Sheet1!$E$17</definedName>
    <definedName name="QB_ROW_79240" localSheetId="1" hidden="1">Sheet1!$E$66</definedName>
    <definedName name="QB_ROW_82240" localSheetId="1" hidden="1">Sheet1!$E$67</definedName>
    <definedName name="QB_ROW_84240" localSheetId="1" hidden="1">Sheet1!$E$49</definedName>
    <definedName name="QB_ROW_85240" localSheetId="1" hidden="1">Sheet1!$E$51</definedName>
    <definedName name="QBCANSUPPORTUPDATE" localSheetId="1">TRUE</definedName>
    <definedName name="QBCOMPANYFILENAME" localSheetId="1">"C:\Users\Cindi\Desktop\CDC_QB info\Pagosa Springs CDC 2015.QBW"</definedName>
    <definedName name="QBENDDATE" localSheetId="1">20181231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"5406e4c01a274d919918b876b374053b"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6</definedName>
    <definedName name="QBSTARTDATE" localSheetId="1">20180101</definedName>
  </definedNames>
  <calcPr calcId="125725"/>
</workbook>
</file>

<file path=xl/calcChain.xml><?xml version="1.0" encoding="utf-8"?>
<calcChain xmlns="http://schemas.openxmlformats.org/spreadsheetml/2006/main">
  <c r="K47" i="1"/>
  <c r="K79"/>
  <c r="K78"/>
  <c r="K72"/>
  <c r="K68"/>
  <c r="K62"/>
  <c r="K57"/>
  <c r="K52"/>
  <c r="K40"/>
  <c r="K33"/>
  <c r="K30"/>
  <c r="K19"/>
  <c r="K24"/>
  <c r="K25" s="1"/>
  <c r="K14"/>
  <c r="K13"/>
  <c r="I79"/>
  <c r="I78"/>
  <c r="G78"/>
  <c r="I72"/>
  <c r="G72"/>
  <c r="I68"/>
  <c r="G68"/>
  <c r="I62"/>
  <c r="G62"/>
  <c r="I57"/>
  <c r="G57"/>
  <c r="I52"/>
  <c r="G52"/>
  <c r="I47"/>
  <c r="I40"/>
  <c r="G40"/>
  <c r="G47" s="1"/>
  <c r="I33"/>
  <c r="G33"/>
  <c r="I30"/>
  <c r="G30"/>
  <c r="I24"/>
  <c r="G24"/>
  <c r="I19"/>
  <c r="G19"/>
  <c r="I13"/>
  <c r="I14" s="1"/>
  <c r="I25" s="1"/>
  <c r="I80" s="1"/>
  <c r="I81" s="1"/>
  <c r="G13"/>
  <c r="G14" s="1"/>
  <c r="K80" l="1"/>
  <c r="K81"/>
  <c r="G25"/>
  <c r="G79"/>
  <c r="G80" l="1"/>
  <c r="G81" s="1"/>
</calcChain>
</file>

<file path=xl/sharedStrings.xml><?xml version="1.0" encoding="utf-8"?>
<sst xmlns="http://schemas.openxmlformats.org/spreadsheetml/2006/main" count="82" uniqueCount="81">
  <si>
    <t>Ordinary Income/Expense</t>
  </si>
  <si>
    <t>Income</t>
  </si>
  <si>
    <t>Data Analytics Funding</t>
  </si>
  <si>
    <t>Direct Public Support</t>
  </si>
  <si>
    <t>Government Contribution - Count</t>
  </si>
  <si>
    <t>Government Contribution - Town</t>
  </si>
  <si>
    <t>Govt Contribution Broadband</t>
  </si>
  <si>
    <t>Broadband Project Funding</t>
  </si>
  <si>
    <t>Broadband Project Mgmt</t>
  </si>
  <si>
    <t>Govt Contribution Broadband - Other</t>
  </si>
  <si>
    <t>Total Govt Contribution Broadband</t>
  </si>
  <si>
    <t>Total Direct Public Support</t>
  </si>
  <si>
    <t>Microloan Interest</t>
  </si>
  <si>
    <t>Other Types of Income</t>
  </si>
  <si>
    <t>Bank Interest</t>
  </si>
  <si>
    <t>Miscellaneous Revenue</t>
  </si>
  <si>
    <t>Total Other Types of Income</t>
  </si>
  <si>
    <t>Program Income</t>
  </si>
  <si>
    <t>Corporate Sponsorships</t>
  </si>
  <si>
    <t>Event Fees</t>
  </si>
  <si>
    <t>Membership Dues</t>
  </si>
  <si>
    <t>Total Program Income</t>
  </si>
  <si>
    <t>Total Income</t>
  </si>
  <si>
    <t>Expense</t>
  </si>
  <si>
    <t>Advertising</t>
  </si>
  <si>
    <t>Advertising Other</t>
  </si>
  <si>
    <t>Pagosa Sun</t>
  </si>
  <si>
    <t>Total Advertising</t>
  </si>
  <si>
    <t>Business Expenses</t>
  </si>
  <si>
    <t>Business Registration Fees</t>
  </si>
  <si>
    <t>Total Business Expenses</t>
  </si>
  <si>
    <t>Contract Services</t>
  </si>
  <si>
    <t>Accounting Fees</t>
  </si>
  <si>
    <t>Broadband Project</t>
  </si>
  <si>
    <t>Project Coordination</t>
  </si>
  <si>
    <t>Broadband Project Mgmt - Other</t>
  </si>
  <si>
    <t>Total Broadband Project Mgmt</t>
  </si>
  <si>
    <t>CDC Business Advisement</t>
  </si>
  <si>
    <t>Chamber of Commerce</t>
  </si>
  <si>
    <t>Data Analysis</t>
  </si>
  <si>
    <t>Intern Work</t>
  </si>
  <si>
    <t>Legal Fees</t>
  </si>
  <si>
    <t>SBDC Technical Assistance</t>
  </si>
  <si>
    <t>Total Contract Services</t>
  </si>
  <si>
    <t>Events/Sponsorships</t>
  </si>
  <si>
    <t>Chamber</t>
  </si>
  <si>
    <t>Events/Sponsorships - Other</t>
  </si>
  <si>
    <t>PSCDC Hosted</t>
  </si>
  <si>
    <t>Total Events/Sponsorships</t>
  </si>
  <si>
    <t>EZ Contributions</t>
  </si>
  <si>
    <t>Marketing</t>
  </si>
  <si>
    <t>Marketing Other</t>
  </si>
  <si>
    <t>Website</t>
  </si>
  <si>
    <t>Total Marketing</t>
  </si>
  <si>
    <t>Meeting/Training Expenses</t>
  </si>
  <si>
    <t>Conferences/Training</t>
  </si>
  <si>
    <t>Meetings</t>
  </si>
  <si>
    <t>Travel</t>
  </si>
  <si>
    <t>Total Meeting/Training Expenses</t>
  </si>
  <si>
    <t>Membership Subscriptions</t>
  </si>
  <si>
    <t>Chamber Membership Disct Refund</t>
  </si>
  <si>
    <t>Club 20</t>
  </si>
  <si>
    <t>EDCC</t>
  </si>
  <si>
    <t>PSCOC</t>
  </si>
  <si>
    <t>Total Membership Subscriptions</t>
  </si>
  <si>
    <t>Operations</t>
  </si>
  <si>
    <t>Postage, Mailing Service</t>
  </si>
  <si>
    <t>Supplies</t>
  </si>
  <si>
    <t>Total Operations</t>
  </si>
  <si>
    <t>Other Types of Expenses</t>
  </si>
  <si>
    <t>Insurance - Liability, D and O</t>
  </si>
  <si>
    <t>Loan Fund Expense</t>
  </si>
  <si>
    <t>Loan Fund Loss</t>
  </si>
  <si>
    <t>Miscellaneous Expenses</t>
  </si>
  <si>
    <t>Total Other Types of Expenses</t>
  </si>
  <si>
    <t>Total Expense</t>
  </si>
  <si>
    <t>Net Ordinary Income</t>
  </si>
  <si>
    <t>Net Income</t>
  </si>
  <si>
    <t>2019 Budget</t>
  </si>
  <si>
    <t>2018 Budget</t>
  </si>
  <si>
    <t>Jan - Oct 18 Actual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</si>
</sst>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49" fontId="3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5" fillId="0" borderId="0" xfId="0" applyNumberFormat="1" applyFont="1"/>
    <xf numFmtId="49" fontId="5" fillId="0" borderId="0" xfId="0" applyNumberFormat="1" applyFont="1"/>
    <xf numFmtId="164" fontId="5" fillId="0" borderId="0" xfId="0" applyNumberFormat="1" applyFont="1" applyBorder="1"/>
    <xf numFmtId="164" fontId="5" fillId="0" borderId="4" xfId="0" applyNumberFormat="1" applyFont="1" applyBorder="1"/>
    <xf numFmtId="164" fontId="5" fillId="0" borderId="3" xfId="0" applyNumberFormat="1" applyFont="1" applyBorder="1"/>
    <xf numFmtId="164" fontId="5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7" fillId="0" borderId="0" xfId="2" applyFont="1" applyBorder="1"/>
    <xf numFmtId="0" fontId="7" fillId="0" borderId="0" xfId="2" applyFont="1" applyFill="1" applyBorder="1"/>
    <xf numFmtId="0" fontId="8" fillId="0" borderId="0" xfId="2" applyFont="1" applyBorder="1"/>
    <xf numFmtId="0" fontId="0" fillId="0" borderId="3" xfId="0" applyBorder="1"/>
    <xf numFmtId="49" fontId="3" fillId="0" borderId="2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0" fillId="2" borderId="0" xfId="0" applyFill="1"/>
    <xf numFmtId="43" fontId="4" fillId="2" borderId="3" xfId="1" applyFont="1" applyFill="1" applyBorder="1"/>
    <xf numFmtId="43" fontId="4" fillId="2" borderId="4" xfId="1" applyFont="1" applyFill="1" applyBorder="1"/>
    <xf numFmtId="43" fontId="3" fillId="2" borderId="6" xfId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9" customFormat="1">
      <c r="E30" s="18"/>
      <c r="F30" s="18"/>
      <c r="G30" s="18"/>
      <c r="H30" s="18"/>
    </row>
    <row r="31" spans="5:8" s="19" customFormat="1">
      <c r="E31" s="18"/>
      <c r="F31" s="18"/>
      <c r="G31" s="18"/>
      <c r="H31" s="18"/>
    </row>
    <row r="32" spans="5:8" s="19" customFormat="1"/>
    <row r="40" spans="2:3">
      <c r="B40" s="20"/>
      <c r="C40" s="2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82"/>
  <sheetViews>
    <sheetView tabSelected="1" workbookViewId="0">
      <pane xSplit="6" ySplit="2" topLeftCell="G56" activePane="bottomRight" state="frozenSplit"/>
      <selection pane="topRight" activeCell="G1" sqref="G1"/>
      <selection pane="bottomLeft" activeCell="A3" sqref="A3"/>
      <selection pane="bottomRight" activeCell="V76" sqref="V76"/>
    </sheetView>
  </sheetViews>
  <sheetFormatPr defaultRowHeight="15"/>
  <cols>
    <col min="1" max="5" width="3" style="16" customWidth="1"/>
    <col min="6" max="6" width="30.28515625" style="16" customWidth="1"/>
    <col min="7" max="7" width="10.140625" style="17" bestFit="1" customWidth="1"/>
    <col min="8" max="8" width="2.28515625" style="17" customWidth="1"/>
    <col min="9" max="9" width="9.85546875" style="17" customWidth="1"/>
    <col min="10" max="10" width="2.42578125" customWidth="1"/>
    <col min="11" max="11" width="10.140625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K1" s="21"/>
    </row>
    <row r="2" spans="1:11" s="15" customFormat="1" ht="24.75" thickTop="1" thickBot="1">
      <c r="A2" s="12"/>
      <c r="B2" s="12"/>
      <c r="C2" s="12"/>
      <c r="D2" s="12"/>
      <c r="E2" s="12"/>
      <c r="F2" s="12"/>
      <c r="G2" s="22" t="s">
        <v>80</v>
      </c>
      <c r="H2" s="14"/>
      <c r="I2" s="13" t="s">
        <v>79</v>
      </c>
      <c r="K2" s="23" t="s">
        <v>78</v>
      </c>
    </row>
    <row r="3" spans="1:11" ht="15.75" thickTop="1">
      <c r="A3" s="1"/>
      <c r="B3" s="1" t="s">
        <v>0</v>
      </c>
      <c r="C3" s="1"/>
      <c r="D3" s="1"/>
      <c r="E3" s="1"/>
      <c r="F3" s="1"/>
      <c r="G3" s="4"/>
      <c r="H3" s="5"/>
      <c r="I3" s="4"/>
      <c r="K3" s="24"/>
    </row>
    <row r="4" spans="1:11">
      <c r="A4" s="1"/>
      <c r="B4" s="1"/>
      <c r="C4" s="1" t="s">
        <v>1</v>
      </c>
      <c r="D4" s="1"/>
      <c r="E4" s="1"/>
      <c r="F4" s="1"/>
      <c r="G4" s="4"/>
      <c r="H4" s="5"/>
      <c r="I4" s="4"/>
      <c r="K4" s="24"/>
    </row>
    <row r="5" spans="1:11">
      <c r="A5" s="1"/>
      <c r="B5" s="1"/>
      <c r="C5" s="1"/>
      <c r="D5" s="1" t="s">
        <v>2</v>
      </c>
      <c r="E5" s="1"/>
      <c r="F5" s="1"/>
      <c r="G5" s="4">
        <v>0</v>
      </c>
      <c r="H5" s="5"/>
      <c r="I5" s="4">
        <v>10000</v>
      </c>
      <c r="K5" s="25"/>
    </row>
    <row r="6" spans="1:11">
      <c r="A6" s="1"/>
      <c r="B6" s="1"/>
      <c r="C6" s="1"/>
      <c r="D6" s="1" t="s">
        <v>3</v>
      </c>
      <c r="E6" s="1"/>
      <c r="F6" s="1"/>
      <c r="G6" s="4"/>
      <c r="H6" s="5"/>
      <c r="I6" s="4"/>
      <c r="K6" s="25"/>
    </row>
    <row r="7" spans="1:11">
      <c r="A7" s="1"/>
      <c r="B7" s="1"/>
      <c r="C7" s="1"/>
      <c r="D7" s="1"/>
      <c r="E7" s="1" t="s">
        <v>4</v>
      </c>
      <c r="F7" s="1"/>
      <c r="G7" s="4">
        <v>14767.44</v>
      </c>
      <c r="H7" s="5"/>
      <c r="I7" s="4">
        <v>25000</v>
      </c>
      <c r="K7" s="25">
        <v>25000</v>
      </c>
    </row>
    <row r="8" spans="1:11">
      <c r="A8" s="1"/>
      <c r="B8" s="1"/>
      <c r="C8" s="1"/>
      <c r="D8" s="1"/>
      <c r="E8" s="1" t="s">
        <v>5</v>
      </c>
      <c r="F8" s="1"/>
      <c r="G8" s="4">
        <v>20011.55</v>
      </c>
      <c r="H8" s="5"/>
      <c r="I8" s="4">
        <v>25000</v>
      </c>
      <c r="K8" s="25">
        <v>25000</v>
      </c>
    </row>
    <row r="9" spans="1:11">
      <c r="A9" s="1"/>
      <c r="B9" s="1"/>
      <c r="C9" s="1"/>
      <c r="D9" s="1"/>
      <c r="E9" s="1" t="s">
        <v>6</v>
      </c>
      <c r="F9" s="1"/>
      <c r="G9" s="4"/>
      <c r="H9" s="5"/>
      <c r="I9" s="4"/>
      <c r="K9" s="25"/>
    </row>
    <row r="10" spans="1:11">
      <c r="A10" s="1"/>
      <c r="B10" s="1"/>
      <c r="C10" s="1"/>
      <c r="D10" s="1"/>
      <c r="E10" s="1"/>
      <c r="F10" s="1" t="s">
        <v>7</v>
      </c>
      <c r="G10" s="4">
        <v>63433.75</v>
      </c>
      <c r="H10" s="5"/>
      <c r="I10" s="4">
        <v>100000</v>
      </c>
      <c r="K10" s="25">
        <v>200000</v>
      </c>
    </row>
    <row r="11" spans="1:11">
      <c r="A11" s="1"/>
      <c r="B11" s="1"/>
      <c r="C11" s="1"/>
      <c r="D11" s="1"/>
      <c r="E11" s="1"/>
      <c r="F11" s="1" t="s">
        <v>8</v>
      </c>
      <c r="G11" s="4">
        <v>0</v>
      </c>
      <c r="H11" s="5"/>
      <c r="K11" s="26"/>
    </row>
    <row r="12" spans="1:11" ht="15.75" thickBot="1">
      <c r="A12" s="1"/>
      <c r="B12" s="1"/>
      <c r="C12" s="1"/>
      <c r="D12" s="1"/>
      <c r="E12" s="1"/>
      <c r="F12" s="1" t="s">
        <v>9</v>
      </c>
      <c r="G12" s="6">
        <v>4393.5</v>
      </c>
      <c r="H12" s="5"/>
      <c r="I12" s="6"/>
      <c r="K12" s="27"/>
    </row>
    <row r="13" spans="1:11" ht="15.75" thickBot="1">
      <c r="A13" s="1"/>
      <c r="B13" s="1"/>
      <c r="C13" s="1"/>
      <c r="D13" s="1"/>
      <c r="E13" s="1" t="s">
        <v>10</v>
      </c>
      <c r="F13" s="1"/>
      <c r="G13" s="7">
        <f>ROUND(SUM(G9:G12),5)</f>
        <v>67827.25</v>
      </c>
      <c r="H13" s="5"/>
      <c r="I13" s="7">
        <f>ROUND(SUM(I9:I12),5)</f>
        <v>100000</v>
      </c>
      <c r="K13" s="28">
        <f>SUM(K10:K12)</f>
        <v>200000</v>
      </c>
    </row>
    <row r="14" spans="1:11">
      <c r="A14" s="1"/>
      <c r="B14" s="1"/>
      <c r="C14" s="1"/>
      <c r="D14" s="1" t="s">
        <v>11</v>
      </c>
      <c r="E14" s="1"/>
      <c r="F14" s="1"/>
      <c r="G14" s="4">
        <f>ROUND(SUM(G6:G8)+G13,5)</f>
        <v>102606.24</v>
      </c>
      <c r="H14" s="5"/>
      <c r="I14" s="4">
        <f>ROUND(SUM(I6:I8)+I13,5)</f>
        <v>150000</v>
      </c>
      <c r="K14" s="25">
        <f>SUM(K7,K8,K13)</f>
        <v>250000</v>
      </c>
    </row>
    <row r="15" spans="1:11">
      <c r="A15" s="1"/>
      <c r="B15" s="1"/>
      <c r="C15" s="1"/>
      <c r="D15" s="1" t="s">
        <v>12</v>
      </c>
      <c r="E15" s="1"/>
      <c r="F15" s="1"/>
      <c r="G15" s="4">
        <v>849.04</v>
      </c>
      <c r="H15" s="5"/>
      <c r="I15" s="4">
        <v>1000</v>
      </c>
      <c r="K15" s="25">
        <v>1000</v>
      </c>
    </row>
    <row r="16" spans="1:11">
      <c r="A16" s="1"/>
      <c r="B16" s="1"/>
      <c r="C16" s="1"/>
      <c r="D16" s="1" t="s">
        <v>13</v>
      </c>
      <c r="E16" s="1"/>
      <c r="F16" s="1"/>
      <c r="G16" s="4"/>
      <c r="H16" s="5"/>
      <c r="I16" s="4"/>
      <c r="K16" s="25"/>
    </row>
    <row r="17" spans="1:11">
      <c r="A17" s="1"/>
      <c r="B17" s="1"/>
      <c r="C17" s="1"/>
      <c r="D17" s="1"/>
      <c r="E17" s="1" t="s">
        <v>14</v>
      </c>
      <c r="F17" s="1"/>
      <c r="G17" s="4">
        <v>92.79</v>
      </c>
      <c r="H17" s="5"/>
      <c r="I17" s="4">
        <v>75</v>
      </c>
      <c r="K17" s="25">
        <v>100</v>
      </c>
    </row>
    <row r="18" spans="1:11" ht="15.75" thickBot="1">
      <c r="A18" s="1"/>
      <c r="B18" s="1"/>
      <c r="C18" s="1"/>
      <c r="D18" s="1"/>
      <c r="E18" s="1" t="s">
        <v>15</v>
      </c>
      <c r="F18" s="1"/>
      <c r="G18" s="8">
        <v>5</v>
      </c>
      <c r="H18" s="5"/>
      <c r="I18" s="8"/>
      <c r="K18" s="27"/>
    </row>
    <row r="19" spans="1:11">
      <c r="A19" s="1"/>
      <c r="B19" s="1"/>
      <c r="C19" s="1"/>
      <c r="D19" s="1" t="s">
        <v>16</v>
      </c>
      <c r="E19" s="1"/>
      <c r="F19" s="1"/>
      <c r="G19" s="4">
        <f>ROUND(SUM(G16:G18),5)</f>
        <v>97.79</v>
      </c>
      <c r="H19" s="5"/>
      <c r="I19" s="4">
        <f>ROUND(SUM(I16:I18),5)</f>
        <v>75</v>
      </c>
      <c r="K19" s="25">
        <f>SUM(K17:K18)</f>
        <v>100</v>
      </c>
    </row>
    <row r="20" spans="1:11">
      <c r="A20" s="1"/>
      <c r="B20" s="1"/>
      <c r="C20" s="1"/>
      <c r="D20" s="1" t="s">
        <v>17</v>
      </c>
      <c r="E20" s="1"/>
      <c r="F20" s="1"/>
      <c r="G20" s="4"/>
      <c r="H20" s="5"/>
      <c r="I20" s="4"/>
      <c r="K20" s="25"/>
    </row>
    <row r="21" spans="1:11">
      <c r="A21" s="1"/>
      <c r="B21" s="1"/>
      <c r="C21" s="1"/>
      <c r="D21" s="1"/>
      <c r="E21" s="1" t="s">
        <v>18</v>
      </c>
      <c r="F21" s="1"/>
      <c r="G21" s="4">
        <v>0</v>
      </c>
      <c r="H21" s="5"/>
      <c r="I21" s="4">
        <v>500</v>
      </c>
      <c r="K21" s="25">
        <v>1000</v>
      </c>
    </row>
    <row r="22" spans="1:11">
      <c r="A22" s="1"/>
      <c r="B22" s="1"/>
      <c r="C22" s="1"/>
      <c r="D22" s="1"/>
      <c r="E22" s="1" t="s">
        <v>19</v>
      </c>
      <c r="F22" s="1"/>
      <c r="G22" s="4">
        <v>0</v>
      </c>
      <c r="H22" s="5"/>
      <c r="I22" s="4">
        <v>2000</v>
      </c>
      <c r="K22" s="25">
        <v>2500</v>
      </c>
    </row>
    <row r="23" spans="1:11" ht="15.75" thickBot="1">
      <c r="A23" s="1"/>
      <c r="B23" s="1"/>
      <c r="C23" s="1"/>
      <c r="D23" s="1"/>
      <c r="E23" s="1" t="s">
        <v>20</v>
      </c>
      <c r="F23" s="1"/>
      <c r="G23" s="6">
        <v>5200</v>
      </c>
      <c r="H23" s="5"/>
      <c r="I23" s="6">
        <v>5000</v>
      </c>
      <c r="K23" s="27">
        <v>20000</v>
      </c>
    </row>
    <row r="24" spans="1:11" ht="15.75" thickBot="1">
      <c r="A24" s="1"/>
      <c r="B24" s="1"/>
      <c r="C24" s="1"/>
      <c r="D24" s="1" t="s">
        <v>21</v>
      </c>
      <c r="E24" s="1"/>
      <c r="F24" s="1"/>
      <c r="G24" s="7">
        <f>ROUND(SUM(G20:G23),5)</f>
        <v>5200</v>
      </c>
      <c r="H24" s="5"/>
      <c r="I24" s="7">
        <f>ROUND(SUM(I20:I23),5)</f>
        <v>7500</v>
      </c>
      <c r="K24" s="28">
        <f>SUM(K21:K23)</f>
        <v>23500</v>
      </c>
    </row>
    <row r="25" spans="1:11">
      <c r="A25" s="1"/>
      <c r="B25" s="1"/>
      <c r="C25" s="1" t="s">
        <v>22</v>
      </c>
      <c r="D25" s="1"/>
      <c r="E25" s="1"/>
      <c r="F25" s="1"/>
      <c r="G25" s="4">
        <f>ROUND(SUM(G4:G5)+SUM(G14:G15)+G19+G24,5)</f>
        <v>108753.07</v>
      </c>
      <c r="H25" s="5"/>
      <c r="I25" s="4">
        <f>ROUND(SUM(I4:I5)+SUM(I14:I15)+I19+I24,5)</f>
        <v>168575</v>
      </c>
      <c r="K25" s="25">
        <f>SUM(K14,K15,K19,K24)</f>
        <v>274600</v>
      </c>
    </row>
    <row r="26" spans="1:11">
      <c r="A26" s="1"/>
      <c r="B26" s="1"/>
      <c r="C26" s="1" t="s">
        <v>23</v>
      </c>
      <c r="D26" s="1"/>
      <c r="E26" s="1"/>
      <c r="F26" s="1"/>
      <c r="G26" s="4"/>
      <c r="H26" s="5"/>
      <c r="I26" s="4"/>
      <c r="K26" s="25"/>
    </row>
    <row r="27" spans="1:11">
      <c r="A27" s="1"/>
      <c r="B27" s="1"/>
      <c r="C27" s="1"/>
      <c r="D27" s="1" t="s">
        <v>24</v>
      </c>
      <c r="E27" s="1"/>
      <c r="F27" s="1"/>
      <c r="G27" s="4"/>
      <c r="H27" s="5"/>
      <c r="I27" s="4"/>
      <c r="K27" s="25"/>
    </row>
    <row r="28" spans="1:11">
      <c r="A28" s="1"/>
      <c r="B28" s="1"/>
      <c r="C28" s="1"/>
      <c r="D28" s="1"/>
      <c r="E28" s="1" t="s">
        <v>25</v>
      </c>
      <c r="F28" s="1"/>
      <c r="G28" s="4">
        <v>0</v>
      </c>
      <c r="H28" s="5"/>
      <c r="I28" s="4">
        <v>250</v>
      </c>
      <c r="K28" s="25">
        <v>250</v>
      </c>
    </row>
    <row r="29" spans="1:11" ht="15.75" thickBot="1">
      <c r="A29" s="1"/>
      <c r="B29" s="1"/>
      <c r="C29" s="1"/>
      <c r="D29" s="1"/>
      <c r="E29" s="1" t="s">
        <v>26</v>
      </c>
      <c r="F29" s="1"/>
      <c r="G29" s="8">
        <v>355.95</v>
      </c>
      <c r="H29" s="5"/>
      <c r="I29" s="8">
        <v>750</v>
      </c>
      <c r="K29" s="27">
        <v>750</v>
      </c>
    </row>
    <row r="30" spans="1:11">
      <c r="A30" s="1"/>
      <c r="B30" s="1"/>
      <c r="C30" s="1"/>
      <c r="D30" s="1" t="s">
        <v>27</v>
      </c>
      <c r="E30" s="1"/>
      <c r="F30" s="1"/>
      <c r="G30" s="4">
        <f>ROUND(SUM(G27:G29),5)</f>
        <v>355.95</v>
      </c>
      <c r="H30" s="5"/>
      <c r="I30" s="4">
        <f>ROUND(SUM(I27:I29),5)</f>
        <v>1000</v>
      </c>
      <c r="K30" s="25">
        <f>SUM(K28:K29)</f>
        <v>1000</v>
      </c>
    </row>
    <row r="31" spans="1:11">
      <c r="A31" s="1"/>
      <c r="B31" s="1"/>
      <c r="C31" s="1"/>
      <c r="D31" s="1" t="s">
        <v>28</v>
      </c>
      <c r="E31" s="1"/>
      <c r="F31" s="1"/>
      <c r="G31" s="4"/>
      <c r="H31" s="5"/>
      <c r="I31" s="4"/>
      <c r="K31" s="25"/>
    </row>
    <row r="32" spans="1:11" ht="15.75" thickBot="1">
      <c r="A32" s="1"/>
      <c r="B32" s="1"/>
      <c r="C32" s="1"/>
      <c r="D32" s="1"/>
      <c r="E32" s="1" t="s">
        <v>29</v>
      </c>
      <c r="F32" s="1"/>
      <c r="G32" s="8">
        <v>10</v>
      </c>
      <c r="H32" s="5"/>
      <c r="I32" s="8">
        <v>10</v>
      </c>
      <c r="K32" s="27">
        <v>10</v>
      </c>
    </row>
    <row r="33" spans="1:11">
      <c r="A33" s="1"/>
      <c r="B33" s="1"/>
      <c r="C33" s="1"/>
      <c r="D33" s="1" t="s">
        <v>30</v>
      </c>
      <c r="E33" s="1"/>
      <c r="F33" s="1"/>
      <c r="G33" s="4">
        <f>ROUND(SUM(G31:G32),5)</f>
        <v>10</v>
      </c>
      <c r="H33" s="5"/>
      <c r="I33" s="4">
        <f>ROUND(SUM(I31:I32),5)</f>
        <v>10</v>
      </c>
      <c r="K33" s="25">
        <f>SUM(K32)</f>
        <v>10</v>
      </c>
    </row>
    <row r="34" spans="1:11">
      <c r="A34" s="1"/>
      <c r="B34" s="1"/>
      <c r="C34" s="1"/>
      <c r="D34" s="1" t="s">
        <v>31</v>
      </c>
      <c r="E34" s="1"/>
      <c r="F34" s="1"/>
      <c r="G34" s="4"/>
      <c r="H34" s="5"/>
      <c r="I34" s="4"/>
      <c r="K34" s="25"/>
    </row>
    <row r="35" spans="1:11">
      <c r="A35" s="1"/>
      <c r="B35" s="1"/>
      <c r="C35" s="1"/>
      <c r="D35" s="1"/>
      <c r="E35" s="1" t="s">
        <v>32</v>
      </c>
      <c r="F35" s="1"/>
      <c r="G35" s="4">
        <v>590</v>
      </c>
      <c r="H35" s="5"/>
      <c r="I35" s="4">
        <v>750</v>
      </c>
      <c r="K35" s="25">
        <v>1000</v>
      </c>
    </row>
    <row r="36" spans="1:11">
      <c r="A36" s="1"/>
      <c r="B36" s="1"/>
      <c r="C36" s="1"/>
      <c r="D36" s="1"/>
      <c r="E36" s="1" t="s">
        <v>33</v>
      </c>
      <c r="F36" s="1"/>
      <c r="G36" s="4">
        <v>4378</v>
      </c>
      <c r="H36" s="5"/>
      <c r="I36" s="4"/>
      <c r="K36" s="25"/>
    </row>
    <row r="37" spans="1:11">
      <c r="A37" s="1"/>
      <c r="B37" s="1"/>
      <c r="C37" s="1"/>
      <c r="D37" s="1"/>
      <c r="E37" s="1" t="s">
        <v>8</v>
      </c>
      <c r="F37" s="1"/>
      <c r="G37" s="4"/>
      <c r="H37" s="5"/>
      <c r="I37" s="4"/>
      <c r="K37" s="25">
        <v>200000</v>
      </c>
    </row>
    <row r="38" spans="1:11">
      <c r="A38" s="1"/>
      <c r="B38" s="1"/>
      <c r="C38" s="1"/>
      <c r="D38" s="1"/>
      <c r="E38" s="1"/>
      <c r="F38" s="1" t="s">
        <v>34</v>
      </c>
      <c r="G38" s="4">
        <v>38852.480000000003</v>
      </c>
      <c r="H38" s="5"/>
      <c r="I38" s="4"/>
      <c r="K38" s="25"/>
    </row>
    <row r="39" spans="1:11" ht="15.75" thickBot="1">
      <c r="A39" s="1"/>
      <c r="B39" s="1"/>
      <c r="C39" s="1"/>
      <c r="D39" s="1"/>
      <c r="E39" s="1"/>
      <c r="F39" s="1" t="s">
        <v>35</v>
      </c>
      <c r="G39" s="8"/>
      <c r="H39" s="5"/>
      <c r="I39" s="8">
        <v>100000</v>
      </c>
      <c r="K39" s="27"/>
    </row>
    <row r="40" spans="1:11">
      <c r="A40" s="1"/>
      <c r="B40" s="1"/>
      <c r="C40" s="1"/>
      <c r="D40" s="1"/>
      <c r="E40" s="1" t="s">
        <v>36</v>
      </c>
      <c r="F40" s="1"/>
      <c r="G40" s="4">
        <f>ROUND(SUM(G37:G39),5)</f>
        <v>38852.480000000003</v>
      </c>
      <c r="H40" s="5"/>
      <c r="I40" s="4">
        <f>ROUND(SUM(I37:I39),5)</f>
        <v>100000</v>
      </c>
      <c r="K40" s="25">
        <f>SUM(K37:K39)</f>
        <v>200000</v>
      </c>
    </row>
    <row r="41" spans="1:11">
      <c r="A41" s="1"/>
      <c r="B41" s="1"/>
      <c r="C41" s="1"/>
      <c r="D41" s="1"/>
      <c r="E41" s="1" t="s">
        <v>37</v>
      </c>
      <c r="F41" s="1"/>
      <c r="G41" s="4">
        <v>0</v>
      </c>
      <c r="H41" s="5"/>
      <c r="I41" s="4">
        <v>0</v>
      </c>
      <c r="K41" s="25"/>
    </row>
    <row r="42" spans="1:11">
      <c r="A42" s="1"/>
      <c r="B42" s="1"/>
      <c r="C42" s="1"/>
      <c r="D42" s="1"/>
      <c r="E42" s="1" t="s">
        <v>38</v>
      </c>
      <c r="F42" s="1"/>
      <c r="G42" s="4">
        <v>30000</v>
      </c>
      <c r="H42" s="5"/>
      <c r="I42" s="4">
        <v>36000</v>
      </c>
      <c r="K42" s="25">
        <v>42000</v>
      </c>
    </row>
    <row r="43" spans="1:11">
      <c r="A43" s="1"/>
      <c r="B43" s="1"/>
      <c r="C43" s="1"/>
      <c r="D43" s="1"/>
      <c r="E43" s="1" t="s">
        <v>39</v>
      </c>
      <c r="F43" s="1"/>
      <c r="G43" s="4"/>
      <c r="H43" s="5"/>
      <c r="I43" s="4">
        <v>12000</v>
      </c>
      <c r="K43" s="25"/>
    </row>
    <row r="44" spans="1:11">
      <c r="A44" s="1"/>
      <c r="B44" s="1"/>
      <c r="C44" s="1"/>
      <c r="D44" s="1"/>
      <c r="E44" s="1" t="s">
        <v>40</v>
      </c>
      <c r="F44" s="1"/>
      <c r="G44" s="4">
        <v>1942.25</v>
      </c>
      <c r="H44" s="5"/>
      <c r="I44" s="4">
        <v>3000</v>
      </c>
      <c r="K44" s="25">
        <v>3000</v>
      </c>
    </row>
    <row r="45" spans="1:11">
      <c r="A45" s="1"/>
      <c r="B45" s="1"/>
      <c r="C45" s="1"/>
      <c r="D45" s="1"/>
      <c r="E45" s="1" t="s">
        <v>41</v>
      </c>
      <c r="F45" s="1"/>
      <c r="G45" s="4">
        <v>0</v>
      </c>
      <c r="H45" s="5"/>
      <c r="I45" s="4">
        <v>1000</v>
      </c>
      <c r="K45" s="25">
        <v>1000</v>
      </c>
    </row>
    <row r="46" spans="1:11" ht="15.75" thickBot="1">
      <c r="A46" s="1"/>
      <c r="B46" s="1"/>
      <c r="C46" s="1"/>
      <c r="D46" s="1"/>
      <c r="E46" s="1" t="s">
        <v>42</v>
      </c>
      <c r="F46" s="1"/>
      <c r="G46" s="8">
        <v>2000</v>
      </c>
      <c r="H46" s="5"/>
      <c r="I46" s="8">
        <v>2000</v>
      </c>
      <c r="K46" s="27">
        <v>3000</v>
      </c>
    </row>
    <row r="47" spans="1:11">
      <c r="A47" s="1"/>
      <c r="B47" s="1"/>
      <c r="C47" s="1"/>
      <c r="D47" s="1" t="s">
        <v>43</v>
      </c>
      <c r="E47" s="1"/>
      <c r="F47" s="1"/>
      <c r="G47" s="4">
        <f>ROUND(SUM(G34:G36)+SUM(G40:G46),5)</f>
        <v>77762.73</v>
      </c>
      <c r="H47" s="5"/>
      <c r="I47" s="4">
        <f>ROUND(SUM(I34:I36)+SUM(I40:I46),5)</f>
        <v>154750</v>
      </c>
      <c r="K47" s="25">
        <f>SUM(K35,K40:K46)</f>
        <v>250000</v>
      </c>
    </row>
    <row r="48" spans="1:11">
      <c r="A48" s="1"/>
      <c r="B48" s="1"/>
      <c r="C48" s="1"/>
      <c r="D48" s="1" t="s">
        <v>44</v>
      </c>
      <c r="E48" s="1"/>
      <c r="F48" s="1"/>
      <c r="G48" s="4"/>
      <c r="H48" s="5"/>
      <c r="I48" s="4"/>
      <c r="K48" s="25"/>
    </row>
    <row r="49" spans="1:11">
      <c r="A49" s="1"/>
      <c r="B49" s="1"/>
      <c r="C49" s="1"/>
      <c r="D49" s="1"/>
      <c r="E49" s="1" t="s">
        <v>45</v>
      </c>
      <c r="F49" s="1"/>
      <c r="G49" s="4">
        <v>0</v>
      </c>
      <c r="H49" s="5"/>
      <c r="I49" s="4">
        <v>400</v>
      </c>
      <c r="K49" s="25">
        <v>250</v>
      </c>
    </row>
    <row r="50" spans="1:11">
      <c r="A50" s="1"/>
      <c r="B50" s="1"/>
      <c r="C50" s="1"/>
      <c r="D50" s="1"/>
      <c r="E50" s="1" t="s">
        <v>46</v>
      </c>
      <c r="F50" s="1"/>
      <c r="G50" s="4">
        <v>0</v>
      </c>
      <c r="H50" s="5"/>
      <c r="I50" s="4">
        <v>600</v>
      </c>
      <c r="K50" s="25">
        <v>500</v>
      </c>
    </row>
    <row r="51" spans="1:11" ht="15.75" thickBot="1">
      <c r="A51" s="1"/>
      <c r="B51" s="1"/>
      <c r="C51" s="1"/>
      <c r="D51" s="1"/>
      <c r="E51" s="1" t="s">
        <v>47</v>
      </c>
      <c r="F51" s="1"/>
      <c r="G51" s="8">
        <v>375</v>
      </c>
      <c r="H51" s="5"/>
      <c r="I51" s="8">
        <v>2000</v>
      </c>
      <c r="K51" s="27">
        <v>3500</v>
      </c>
    </row>
    <row r="52" spans="1:11">
      <c r="A52" s="1"/>
      <c r="B52" s="1"/>
      <c r="C52" s="1"/>
      <c r="D52" s="1" t="s">
        <v>48</v>
      </c>
      <c r="E52" s="1"/>
      <c r="F52" s="1"/>
      <c r="G52" s="4">
        <f>ROUND(SUM(G48:G51),5)</f>
        <v>375</v>
      </c>
      <c r="H52" s="5"/>
      <c r="I52" s="4">
        <f>ROUND(SUM(I48:I51),5)</f>
        <v>3000</v>
      </c>
      <c r="K52" s="25">
        <f>SUM(K49:K51)</f>
        <v>4250</v>
      </c>
    </row>
    <row r="53" spans="1:11">
      <c r="A53" s="1"/>
      <c r="B53" s="1"/>
      <c r="C53" s="1"/>
      <c r="D53" s="1" t="s">
        <v>49</v>
      </c>
      <c r="E53" s="1"/>
      <c r="F53" s="1"/>
      <c r="G53" s="4">
        <v>127.5</v>
      </c>
      <c r="H53" s="5"/>
      <c r="I53" s="4">
        <v>100</v>
      </c>
      <c r="K53" s="25">
        <v>4000</v>
      </c>
    </row>
    <row r="54" spans="1:11">
      <c r="A54" s="1"/>
      <c r="B54" s="1"/>
      <c r="C54" s="1"/>
      <c r="D54" s="1" t="s">
        <v>50</v>
      </c>
      <c r="E54" s="1"/>
      <c r="F54" s="1"/>
      <c r="G54" s="4"/>
      <c r="H54" s="5"/>
      <c r="I54" s="4"/>
      <c r="K54" s="25"/>
    </row>
    <row r="55" spans="1:11">
      <c r="A55" s="1"/>
      <c r="B55" s="1"/>
      <c r="C55" s="1"/>
      <c r="D55" s="1"/>
      <c r="E55" s="1" t="s">
        <v>51</v>
      </c>
      <c r="F55" s="1"/>
      <c r="G55" s="4">
        <v>0</v>
      </c>
      <c r="H55" s="5"/>
      <c r="I55" s="4">
        <v>500</v>
      </c>
      <c r="K55" s="25">
        <v>500</v>
      </c>
    </row>
    <row r="56" spans="1:11" ht="15.75" thickBot="1">
      <c r="A56" s="1"/>
      <c r="B56" s="1"/>
      <c r="C56" s="1"/>
      <c r="D56" s="1"/>
      <c r="E56" s="1" t="s">
        <v>52</v>
      </c>
      <c r="F56" s="1"/>
      <c r="G56" s="8">
        <v>1027.26</v>
      </c>
      <c r="H56" s="5"/>
      <c r="I56" s="8">
        <v>1860</v>
      </c>
      <c r="K56" s="27">
        <v>1500</v>
      </c>
    </row>
    <row r="57" spans="1:11">
      <c r="A57" s="1"/>
      <c r="B57" s="1"/>
      <c r="C57" s="1"/>
      <c r="D57" s="1" t="s">
        <v>53</v>
      </c>
      <c r="E57" s="1"/>
      <c r="F57" s="1"/>
      <c r="G57" s="4">
        <f>ROUND(SUM(G54:G56),5)</f>
        <v>1027.26</v>
      </c>
      <c r="H57" s="5"/>
      <c r="I57" s="4">
        <f>ROUND(SUM(I54:I56),5)</f>
        <v>2360</v>
      </c>
      <c r="K57" s="25">
        <f>SUM(K55:K56)</f>
        <v>2000</v>
      </c>
    </row>
    <row r="58" spans="1:11">
      <c r="A58" s="1"/>
      <c r="B58" s="1"/>
      <c r="C58" s="1"/>
      <c r="D58" s="1" t="s">
        <v>54</v>
      </c>
      <c r="E58" s="1"/>
      <c r="F58" s="1"/>
      <c r="G58" s="4"/>
      <c r="H58" s="5"/>
      <c r="I58" s="4"/>
      <c r="K58" s="25"/>
    </row>
    <row r="59" spans="1:11">
      <c r="A59" s="1"/>
      <c r="B59" s="1"/>
      <c r="C59" s="1"/>
      <c r="D59" s="1"/>
      <c r="E59" s="1" t="s">
        <v>55</v>
      </c>
      <c r="F59" s="1"/>
      <c r="G59" s="4">
        <v>504.85</v>
      </c>
      <c r="H59" s="5"/>
      <c r="I59" s="4">
        <v>1000</v>
      </c>
      <c r="K59" s="25">
        <v>1000</v>
      </c>
    </row>
    <row r="60" spans="1:11">
      <c r="A60" s="1"/>
      <c r="B60" s="1"/>
      <c r="C60" s="1"/>
      <c r="D60" s="1"/>
      <c r="E60" s="1" t="s">
        <v>56</v>
      </c>
      <c r="F60" s="1"/>
      <c r="G60" s="4">
        <v>371.91</v>
      </c>
      <c r="H60" s="5"/>
      <c r="I60" s="4">
        <v>1000</v>
      </c>
      <c r="K60" s="25">
        <v>1000</v>
      </c>
    </row>
    <row r="61" spans="1:11" ht="15.75" thickBot="1">
      <c r="A61" s="1"/>
      <c r="B61" s="1"/>
      <c r="C61" s="1"/>
      <c r="D61" s="1"/>
      <c r="E61" s="1" t="s">
        <v>57</v>
      </c>
      <c r="F61" s="1"/>
      <c r="G61" s="8">
        <v>164.02</v>
      </c>
      <c r="H61" s="5"/>
      <c r="I61" s="8">
        <v>500</v>
      </c>
      <c r="K61" s="25">
        <v>500</v>
      </c>
    </row>
    <row r="62" spans="1:11">
      <c r="A62" s="1"/>
      <c r="B62" s="1"/>
      <c r="C62" s="1"/>
      <c r="D62" s="1" t="s">
        <v>58</v>
      </c>
      <c r="E62" s="1"/>
      <c r="F62" s="1"/>
      <c r="G62" s="4">
        <f>ROUND(SUM(G58:G61),5)</f>
        <v>1040.78</v>
      </c>
      <c r="H62" s="5"/>
      <c r="I62" s="4">
        <f>ROUND(SUM(I58:I61),5)</f>
        <v>2500</v>
      </c>
      <c r="K62" s="25">
        <f>SUM(K59:K61)</f>
        <v>2500</v>
      </c>
    </row>
    <row r="63" spans="1:11">
      <c r="A63" s="1"/>
      <c r="B63" s="1"/>
      <c r="C63" s="1"/>
      <c r="D63" s="1" t="s">
        <v>59</v>
      </c>
      <c r="E63" s="1"/>
      <c r="F63" s="1"/>
      <c r="G63" s="4"/>
      <c r="H63" s="5"/>
      <c r="I63" s="4"/>
      <c r="K63" s="25"/>
    </row>
    <row r="64" spans="1:11">
      <c r="A64" s="1"/>
      <c r="B64" s="1"/>
      <c r="C64" s="1"/>
      <c r="D64" s="1"/>
      <c r="E64" s="1" t="s">
        <v>60</v>
      </c>
      <c r="F64" s="1"/>
      <c r="G64" s="4">
        <v>300</v>
      </c>
      <c r="H64" s="5"/>
      <c r="I64" s="4">
        <v>500</v>
      </c>
      <c r="K64" s="25">
        <v>500</v>
      </c>
    </row>
    <row r="65" spans="1:11">
      <c r="A65" s="1"/>
      <c r="B65" s="1"/>
      <c r="C65" s="1"/>
      <c r="D65" s="1"/>
      <c r="E65" s="1" t="s">
        <v>61</v>
      </c>
      <c r="F65" s="1"/>
      <c r="G65" s="4">
        <v>300</v>
      </c>
      <c r="H65" s="5"/>
      <c r="I65" s="4">
        <v>300</v>
      </c>
      <c r="K65" s="25">
        <v>300</v>
      </c>
    </row>
    <row r="66" spans="1:11">
      <c r="A66" s="1"/>
      <c r="B66" s="1"/>
      <c r="C66" s="1"/>
      <c r="D66" s="1"/>
      <c r="E66" s="1" t="s">
        <v>62</v>
      </c>
      <c r="F66" s="1"/>
      <c r="G66" s="4">
        <v>250</v>
      </c>
      <c r="H66" s="5"/>
      <c r="I66" s="4"/>
      <c r="K66" s="25">
        <v>250</v>
      </c>
    </row>
    <row r="67" spans="1:11" ht="15.75" thickBot="1">
      <c r="A67" s="1"/>
      <c r="B67" s="1"/>
      <c r="C67" s="1"/>
      <c r="D67" s="1"/>
      <c r="E67" s="1" t="s">
        <v>63</v>
      </c>
      <c r="F67" s="1"/>
      <c r="G67" s="8">
        <v>150</v>
      </c>
      <c r="H67" s="5"/>
      <c r="I67" s="8">
        <v>150</v>
      </c>
      <c r="K67" s="27">
        <v>150</v>
      </c>
    </row>
    <row r="68" spans="1:11">
      <c r="A68" s="1"/>
      <c r="B68" s="1"/>
      <c r="C68" s="1"/>
      <c r="D68" s="1" t="s">
        <v>64</v>
      </c>
      <c r="E68" s="1"/>
      <c r="F68" s="1"/>
      <c r="G68" s="4">
        <f>ROUND(SUM(G63:G67),5)</f>
        <v>1000</v>
      </c>
      <c r="H68" s="5"/>
      <c r="I68" s="4">
        <f>ROUND(SUM(I63:I67),5)</f>
        <v>950</v>
      </c>
      <c r="K68" s="25">
        <f>SUM(K64:K67)</f>
        <v>1200</v>
      </c>
    </row>
    <row r="69" spans="1:11">
      <c r="A69" s="1"/>
      <c r="B69" s="1"/>
      <c r="C69" s="1"/>
      <c r="D69" s="1" t="s">
        <v>65</v>
      </c>
      <c r="E69" s="1"/>
      <c r="F69" s="1"/>
      <c r="G69" s="4"/>
      <c r="H69" s="5"/>
      <c r="I69" s="4"/>
      <c r="K69" s="25"/>
    </row>
    <row r="70" spans="1:11">
      <c r="A70" s="1"/>
      <c r="B70" s="1"/>
      <c r="C70" s="1"/>
      <c r="D70" s="1"/>
      <c r="E70" s="1" t="s">
        <v>66</v>
      </c>
      <c r="F70" s="1"/>
      <c r="G70" s="4">
        <v>247.45</v>
      </c>
      <c r="H70" s="5"/>
      <c r="I70" s="4">
        <v>250</v>
      </c>
      <c r="K70" s="25">
        <v>300</v>
      </c>
    </row>
    <row r="71" spans="1:11" ht="15.75" thickBot="1">
      <c r="A71" s="1"/>
      <c r="B71" s="1"/>
      <c r="C71" s="1"/>
      <c r="D71" s="1"/>
      <c r="E71" s="1" t="s">
        <v>67</v>
      </c>
      <c r="F71" s="1"/>
      <c r="G71" s="8">
        <v>0</v>
      </c>
      <c r="H71" s="5"/>
      <c r="I71" s="8">
        <v>150</v>
      </c>
      <c r="K71" s="27">
        <v>150</v>
      </c>
    </row>
    <row r="72" spans="1:11">
      <c r="A72" s="1"/>
      <c r="B72" s="1"/>
      <c r="C72" s="1"/>
      <c r="D72" s="1" t="s">
        <v>68</v>
      </c>
      <c r="E72" s="1"/>
      <c r="F72" s="1"/>
      <c r="G72" s="4">
        <f>ROUND(SUM(G69:G71),5)</f>
        <v>247.45</v>
      </c>
      <c r="H72" s="5"/>
      <c r="I72" s="4">
        <f>ROUND(SUM(I69:I71),5)</f>
        <v>400</v>
      </c>
      <c r="K72" s="25">
        <f>SUM(K70:K71)</f>
        <v>450</v>
      </c>
    </row>
    <row r="73" spans="1:11">
      <c r="A73" s="1"/>
      <c r="B73" s="1"/>
      <c r="C73" s="1"/>
      <c r="D73" s="1" t="s">
        <v>69</v>
      </c>
      <c r="E73" s="1"/>
      <c r="F73" s="1"/>
      <c r="G73" s="4"/>
      <c r="H73" s="5"/>
      <c r="I73" s="4"/>
      <c r="K73" s="25"/>
    </row>
    <row r="74" spans="1:11">
      <c r="A74" s="1"/>
      <c r="B74" s="1"/>
      <c r="C74" s="1"/>
      <c r="D74" s="1"/>
      <c r="E74" s="1" t="s">
        <v>70</v>
      </c>
      <c r="F74" s="1"/>
      <c r="G74" s="4">
        <v>747</v>
      </c>
      <c r="H74" s="5"/>
      <c r="I74" s="4">
        <v>750</v>
      </c>
      <c r="K74" s="25">
        <v>750</v>
      </c>
    </row>
    <row r="75" spans="1:11">
      <c r="A75" s="1"/>
      <c r="B75" s="1"/>
      <c r="C75" s="1"/>
      <c r="D75" s="1"/>
      <c r="E75" s="1" t="s">
        <v>71</v>
      </c>
      <c r="F75" s="1"/>
      <c r="G75" s="4">
        <v>360</v>
      </c>
      <c r="H75" s="5"/>
      <c r="I75" s="4">
        <v>300</v>
      </c>
      <c r="K75" s="25">
        <v>500</v>
      </c>
    </row>
    <row r="76" spans="1:11">
      <c r="A76" s="1"/>
      <c r="B76" s="1"/>
      <c r="C76" s="1"/>
      <c r="D76" s="1"/>
      <c r="E76" s="1" t="s">
        <v>72</v>
      </c>
      <c r="F76" s="1"/>
      <c r="G76" s="4">
        <v>7875.26</v>
      </c>
      <c r="H76" s="5"/>
      <c r="I76" s="4">
        <v>7000</v>
      </c>
      <c r="K76" s="25">
        <v>1000</v>
      </c>
    </row>
    <row r="77" spans="1:11" ht="15.75" thickBot="1">
      <c r="A77" s="1"/>
      <c r="B77" s="1"/>
      <c r="C77" s="1"/>
      <c r="D77" s="1"/>
      <c r="E77" s="1" t="s">
        <v>73</v>
      </c>
      <c r="F77" s="1"/>
      <c r="G77" s="6">
        <v>0</v>
      </c>
      <c r="H77" s="5"/>
      <c r="I77" s="6">
        <v>100</v>
      </c>
      <c r="K77" s="27">
        <v>100</v>
      </c>
    </row>
    <row r="78" spans="1:11" ht="15.75" thickBot="1">
      <c r="A78" s="1"/>
      <c r="B78" s="1"/>
      <c r="C78" s="1"/>
      <c r="D78" s="1" t="s">
        <v>74</v>
      </c>
      <c r="E78" s="1"/>
      <c r="F78" s="1"/>
      <c r="G78" s="9">
        <f>ROUND(SUM(G73:G77),5)</f>
        <v>8982.26</v>
      </c>
      <c r="H78" s="5"/>
      <c r="I78" s="9">
        <f>ROUND(SUM(I73:I77),5)</f>
        <v>8150</v>
      </c>
      <c r="K78" s="28">
        <f>SUM(K74:K77)</f>
        <v>2350</v>
      </c>
    </row>
    <row r="79" spans="1:11" ht="15.75" thickBot="1">
      <c r="A79" s="1"/>
      <c r="B79" s="1"/>
      <c r="C79" s="1" t="s">
        <v>75</v>
      </c>
      <c r="D79" s="1"/>
      <c r="E79" s="1"/>
      <c r="F79" s="1"/>
      <c r="G79" s="9">
        <f>ROUND(G26+G30+G33+G47+SUM(G52:G53)+G57+G62+G68+G72+G78,5)</f>
        <v>90928.93</v>
      </c>
      <c r="H79" s="5"/>
      <c r="I79" s="9">
        <f>ROUND(I26+I30+I33+I47+SUM(I52:I53)+I57+I62+I68+I72+I78,5)</f>
        <v>173220</v>
      </c>
      <c r="K79" s="28">
        <f>SUM(K30,K33,K47,K52,K53,K57,K62,K68,K72,K78)</f>
        <v>267760</v>
      </c>
    </row>
    <row r="80" spans="1:11" ht="15.75" thickBot="1">
      <c r="A80" s="1"/>
      <c r="B80" s="1" t="s">
        <v>76</v>
      </c>
      <c r="C80" s="1"/>
      <c r="D80" s="1"/>
      <c r="E80" s="1"/>
      <c r="F80" s="1"/>
      <c r="G80" s="9">
        <f>ROUND(G3+G25-G79,5)</f>
        <v>17824.14</v>
      </c>
      <c r="H80" s="5"/>
      <c r="I80" s="9">
        <f>ROUND(I3+I25-I79,5)</f>
        <v>-4645</v>
      </c>
      <c r="K80" s="28">
        <f>SUM(K25-K79)</f>
        <v>6840</v>
      </c>
    </row>
    <row r="81" spans="1:11" s="11" customFormat="1" ht="12" thickBot="1">
      <c r="A81" s="1" t="s">
        <v>77</v>
      </c>
      <c r="B81" s="1"/>
      <c r="C81" s="1"/>
      <c r="D81" s="1"/>
      <c r="E81" s="1"/>
      <c r="F81" s="1"/>
      <c r="G81" s="10">
        <f>G80</f>
        <v>17824.14</v>
      </c>
      <c r="H81" s="1"/>
      <c r="I81" s="10">
        <f>I80</f>
        <v>-4645</v>
      </c>
      <c r="K81" s="29">
        <f>SUM(K25-K79)</f>
        <v>6840</v>
      </c>
    </row>
    <row r="82" spans="1:11" ht="15.75" thickTop="1"/>
  </sheetData>
  <printOptions gridLines="1"/>
  <pageMargins left="0.7" right="0.7" top="0.75" bottom="0.75" header="0.1" footer="0.3"/>
  <pageSetup orientation="portrait" r:id="rId1"/>
  <headerFooter>
    <oddHeader>&amp;C&amp;"Arial,Bold"&amp;12Community Development Corporation 
2019 Budget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 Coulehan</dc:creator>
  <cp:lastModifiedBy>Mary Jo Coulehan</cp:lastModifiedBy>
  <cp:lastPrinted>2019-03-26T15:32:13Z</cp:lastPrinted>
  <dcterms:created xsi:type="dcterms:W3CDTF">2018-09-05T21:19:06Z</dcterms:created>
  <dcterms:modified xsi:type="dcterms:W3CDTF">2019-03-26T15:32:20Z</dcterms:modified>
</cp:coreProperties>
</file>